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io.a.vitale\Desktop\"/>
    </mc:Choice>
  </mc:AlternateContent>
  <xr:revisionPtr revIDLastSave="0" documentId="13_ncr:1_{4CC308DB-1C74-4A6D-8AF0-0745E37283E1}" xr6:coauthVersionLast="47" xr6:coauthVersionMax="47" xr10:uidLastSave="{00000000-0000-0000-0000-000000000000}"/>
  <bookViews>
    <workbookView xWindow="-110" yWindow="-110" windowWidth="19420" windowHeight="11500" activeTab="1" xr2:uid="{DFAECA2A-556C-41AB-8100-50B68B21B74E}"/>
  </bookViews>
  <sheets>
    <sheet name="Foglio2" sheetId="2" r:id="rId1"/>
    <sheet name="Foglio1" sheetId="1" r:id="rId2"/>
  </sheets>
  <definedNames>
    <definedName name="_Hlk115166298" localSheetId="1">Foglio1!$B$10</definedName>
    <definedName name="_Hlk145889932" localSheetId="1">Foglio1!$B$5</definedName>
    <definedName name="_Hlk164694503" localSheetId="1">Foglio1!$B$13</definedName>
    <definedName name="_Hlk164695475" localSheetId="1">Foglio1!$B$28</definedName>
    <definedName name="_Hlk164696166" localSheetId="1">Foglio1!$B$30</definedName>
    <definedName name="_Hlk165281060" localSheetId="1">Foglio1!#REF!</definedName>
    <definedName name="_xlnm.Print_Area" localSheetId="1">Foglio1!$A$1:$O$43</definedName>
    <definedName name="_xlnm.Print_Area" localSheetId="0">Foglio2!$A$1:$K$33</definedName>
    <definedName name="OLE_LINK25" localSheetId="0">Foglio2!$C$14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0" i="1" l="1"/>
  <c r="N20" i="1"/>
  <c r="M20" i="1"/>
  <c r="K20" i="1"/>
  <c r="L20" i="1" s="1"/>
  <c r="K15" i="1"/>
  <c r="K35" i="1"/>
  <c r="N35" i="1" s="1"/>
  <c r="K39" i="1"/>
  <c r="H21" i="1"/>
  <c r="I21" i="1"/>
  <c r="H22" i="1"/>
  <c r="I22" i="1"/>
  <c r="H23" i="1"/>
  <c r="I23" i="1"/>
  <c r="H24" i="1"/>
  <c r="I24" i="1" s="1"/>
  <c r="H25" i="1"/>
  <c r="I25" i="1" s="1"/>
  <c r="H26" i="1"/>
  <c r="I26" i="1"/>
  <c r="H27" i="1"/>
  <c r="I27" i="1"/>
  <c r="H16" i="1"/>
  <c r="I16" i="1" s="1"/>
  <c r="H17" i="1"/>
  <c r="H18" i="1"/>
  <c r="I18" i="1" s="1"/>
  <c r="H19" i="1"/>
  <c r="I19" i="1" s="1"/>
  <c r="N39" i="1"/>
  <c r="L39" i="1"/>
  <c r="M39" i="1" s="1"/>
  <c r="H20" i="1"/>
  <c r="L35" i="1" l="1"/>
  <c r="M35" i="1" s="1"/>
  <c r="I17" i="1"/>
  <c r="O39" i="1"/>
  <c r="I20" i="1"/>
  <c r="O35" i="1" l="1"/>
  <c r="H8" i="1" l="1"/>
  <c r="I8" i="1" s="1"/>
  <c r="K8" i="1" l="1"/>
  <c r="N8" i="1" s="1"/>
  <c r="L8" i="1" l="1"/>
  <c r="M8" i="1" s="1"/>
  <c r="O8" i="1" s="1"/>
  <c r="H39" i="1" l="1"/>
  <c r="H36" i="1"/>
  <c r="H37" i="1"/>
  <c r="H35" i="1"/>
  <c r="I35" i="1" s="1"/>
  <c r="H38" i="1"/>
  <c r="I38" i="1" s="1"/>
  <c r="H40" i="1"/>
  <c r="I40" i="1" s="1"/>
  <c r="H32" i="1"/>
  <c r="K32" i="1" s="1"/>
  <c r="L32" i="1" s="1"/>
  <c r="M32" i="1" s="1"/>
  <c r="H33" i="1"/>
  <c r="K33" i="1" s="1"/>
  <c r="L33" i="1" s="1"/>
  <c r="H34" i="1"/>
  <c r="K34" i="1" s="1"/>
  <c r="L34" i="1" s="1"/>
  <c r="M34" i="1" s="1"/>
  <c r="H3" i="1"/>
  <c r="K3" i="1" s="1"/>
  <c r="L3" i="1" s="1"/>
  <c r="H4" i="1"/>
  <c r="K4" i="1" s="1"/>
  <c r="H5" i="1"/>
  <c r="K5" i="1" s="1"/>
  <c r="H6" i="1"/>
  <c r="K6" i="1" s="1"/>
  <c r="H7" i="1"/>
  <c r="K7" i="1" s="1"/>
  <c r="H9" i="1"/>
  <c r="K9" i="1" s="1"/>
  <c r="H10" i="1"/>
  <c r="K10" i="1" s="1"/>
  <c r="H11" i="1"/>
  <c r="K11" i="1" s="1"/>
  <c r="H12" i="1"/>
  <c r="K12" i="1" s="1"/>
  <c r="H13" i="1"/>
  <c r="K13" i="1" s="1"/>
  <c r="H14" i="1"/>
  <c r="K14" i="1" s="1"/>
  <c r="L14" i="1" s="1"/>
  <c r="H15" i="1"/>
  <c r="H28" i="1"/>
  <c r="K28" i="1" s="1"/>
  <c r="N28" i="1" s="1"/>
  <c r="H29" i="1"/>
  <c r="K29" i="1" s="1"/>
  <c r="H30" i="1"/>
  <c r="K30" i="1" s="1"/>
  <c r="H31" i="1"/>
  <c r="K31" i="1" s="1"/>
  <c r="H2" i="1"/>
  <c r="I2" i="1" s="1"/>
  <c r="I39" i="1" l="1"/>
  <c r="I36" i="1"/>
  <c r="I37" i="1"/>
  <c r="I31" i="1"/>
  <c r="I30" i="1"/>
  <c r="I29" i="1"/>
  <c r="I28" i="1"/>
  <c r="I15" i="1"/>
  <c r="I12" i="1"/>
  <c r="I11" i="1"/>
  <c r="I9" i="1"/>
  <c r="I4" i="1"/>
  <c r="I33" i="1"/>
  <c r="I7" i="1"/>
  <c r="I6" i="1"/>
  <c r="I5" i="1"/>
  <c r="I3" i="1"/>
  <c r="I32" i="1"/>
  <c r="K38" i="1"/>
  <c r="N38" i="1" s="1"/>
  <c r="I34" i="1"/>
  <c r="I14" i="1"/>
  <c r="I13" i="1"/>
  <c r="I10" i="1"/>
  <c r="K2" i="1"/>
  <c r="N2" i="1" s="1"/>
  <c r="N9" i="1"/>
  <c r="L9" i="1"/>
  <c r="M9" i="1" s="1"/>
  <c r="N15" i="1"/>
  <c r="L15" i="1"/>
  <c r="L28" i="1"/>
  <c r="M28" i="1" s="1"/>
  <c r="N10" i="1"/>
  <c r="L10" i="1"/>
  <c r="M10" i="1" s="1"/>
  <c r="N12" i="1"/>
  <c r="L12" i="1"/>
  <c r="N11" i="1"/>
  <c r="L11" i="1"/>
  <c r="L31" i="1"/>
  <c r="N31" i="1"/>
  <c r="N6" i="1"/>
  <c r="L6" i="1"/>
  <c r="N13" i="1"/>
  <c r="L13" i="1"/>
  <c r="M14" i="1"/>
  <c r="L7" i="1"/>
  <c r="N7" i="1"/>
  <c r="N30" i="1"/>
  <c r="L30" i="1"/>
  <c r="N5" i="1"/>
  <c r="L5" i="1"/>
  <c r="M3" i="1"/>
  <c r="N29" i="1"/>
  <c r="L29" i="1"/>
  <c r="N4" i="1"/>
  <c r="L4" i="1"/>
  <c r="M33" i="1"/>
  <c r="N32" i="1"/>
  <c r="O32" i="1" s="1"/>
  <c r="N14" i="1"/>
  <c r="N3" i="1"/>
  <c r="N34" i="1"/>
  <c r="O34" i="1" s="1"/>
  <c r="N33" i="1"/>
  <c r="O10" i="1" l="1"/>
  <c r="L2" i="1"/>
  <c r="M2" i="1" s="1"/>
  <c r="O9" i="1"/>
  <c r="L38" i="1"/>
  <c r="M38" i="1" s="1"/>
  <c r="O38" i="1" s="1"/>
  <c r="K42" i="1"/>
  <c r="O33" i="1"/>
  <c r="O14" i="1"/>
  <c r="O28" i="1"/>
  <c r="M15" i="1"/>
  <c r="O15" i="1" s="1"/>
  <c r="O3" i="1"/>
  <c r="M11" i="1"/>
  <c r="O11" i="1" s="1"/>
  <c r="M29" i="1"/>
  <c r="O29" i="1" s="1"/>
  <c r="M12" i="1"/>
  <c r="O12" i="1" s="1"/>
  <c r="M6" i="1"/>
  <c r="O6" i="1" s="1"/>
  <c r="M5" i="1"/>
  <c r="O5" i="1" s="1"/>
  <c r="M31" i="1"/>
  <c r="O31" i="1" s="1"/>
  <c r="M30" i="1"/>
  <c r="O30" i="1" s="1"/>
  <c r="M7" i="1"/>
  <c r="O7" i="1" s="1"/>
  <c r="M4" i="1"/>
  <c r="O4" i="1" s="1"/>
  <c r="M13" i="1"/>
  <c r="O13" i="1"/>
  <c r="N42" i="1" l="1"/>
  <c r="L42" i="1"/>
  <c r="O2" i="1"/>
  <c r="M42" i="1" l="1"/>
  <c r="O42" i="1"/>
</calcChain>
</file>

<file path=xl/sharedStrings.xml><?xml version="1.0" encoding="utf-8"?>
<sst xmlns="http://schemas.openxmlformats.org/spreadsheetml/2006/main" count="84" uniqueCount="66">
  <si>
    <t>Lotto</t>
  </si>
  <si>
    <t>Descrizione</t>
  </si>
  <si>
    <t>Sistema per terapia a pressione negativa, fisso e portatile, con medicazione sterile in garza con antimicrobico e/o in schiuma.</t>
  </si>
  <si>
    <t xml:space="preserve">Sistema per applicazione di pressione topica negativa indossabile (max 300gr.) dotato di medicazione sterile in garza con antimicrobico e/o in schiuma di poliuretano. Indicato per pazienti con lesioni che presentano essudato da lieve o moderato di dimensioni ridotte o lesioni in via di guarigione </t>
  </si>
  <si>
    <t>Sistema per terapia a pressione negativa, fisso, su addome aperto.</t>
  </si>
  <si>
    <t>Sistema per terapia a pressione negativa, fisso, con sistema di istillazione/ lavaggio.</t>
  </si>
  <si>
    <t>Sistema per terapia a pressione negativa, fisso, su addome aperto con sistema di instillazione/ lavaggio.</t>
  </si>
  <si>
    <t>Sistema per terapia a pressione negativa, con canister per il trattamento avanzato di ferite di piccole dimensioni con bassi livelli di essudato.</t>
  </si>
  <si>
    <t>Sistema per terapia a pressione negativa, monouso senza raccoglitore.</t>
  </si>
  <si>
    <t>Sistema portatile per ossigenoterapia topica</t>
  </si>
  <si>
    <t>Medicazione avanzata semipermeabile di biopolisaccaride</t>
  </si>
  <si>
    <t>Dispositivo portatile per Fotobiomodulazione con Luce Blu</t>
  </si>
  <si>
    <t>Medicazione sterile per ferita chirurgica ad attività antimicrobica per la gestione dell’essudato siero-ematico. Con idrofibra e ioni argento a contatto con la ferita e idrocolloide occlusivo che assicura l'adesione della medicazione</t>
  </si>
  <si>
    <t>Collagenasi Unguento dispositivo</t>
  </si>
  <si>
    <t>Sistema portatile ad ultrasuoni per debridement di lesioni cutanee acute e croniche contaminate da Biofilm</t>
  </si>
  <si>
    <t>Unità di misura</t>
  </si>
  <si>
    <t>Noleggio giornaliero</t>
  </si>
  <si>
    <t>Dispositivi medici (provette con gel separatore) per il prelievo e la separazione di emocomponenti (piastrine e loro fattori di crescita) da sangue periferico per favorire la rigenerazione tessutale (gel piastrinico).</t>
  </si>
  <si>
    <t>prezzo unitario</t>
  </si>
  <si>
    <t>Sistema per terapia fotodinamica con Luce Rossa (kit fiale)</t>
  </si>
  <si>
    <t>Dispositivo medico di classe I tipo B ad ultrasuoni per il debridement di lesioni cutanee acute e croniche in sala operatoria e ambulatorio (completo di materiale di consumo (punte monouso)</t>
  </si>
  <si>
    <t>pezzo</t>
  </si>
  <si>
    <t>pezzo (punta monouso)</t>
  </si>
  <si>
    <t>Medicazione primaria sterile in tessuto di carbonio attivo puro al 100%, ad azione antisettica, adsorbente, battericida, inibizione del biofilm ed azione anti-infiammatoria e anti-odore per lesioni ed ulcere cutanee (10cm x 10cm)</t>
  </si>
  <si>
    <t>pezzo/kit</t>
  </si>
  <si>
    <t xml:space="preserve">KIT PER IL PRELIEVO, PREPARAZIONE E INNESTO DI CELLULE MESENCHIMALI DA TESSUTO ADIPOSO </t>
  </si>
  <si>
    <t>KIT PER IL PRELIEVO, PREPARAZIONE E INNESTO DI CELLULE MESENCHIMALI DA MIDOLLO OSSEO</t>
  </si>
  <si>
    <t>Dispositivo per filtrazione selettiva di monociti autologhi da sangue periferico risospesi in plasma autologo totalmente depleto di eritrociti e neutrofili, indicato nella terapia delle lesioni ischemiche del paziente diabetico (piede diabetico) con ischemia critica non trattabile (fallimento della rivascolarizzazione meccanica) e/o ulcere cronica con scarso potere di guarigione".</t>
  </si>
  <si>
    <t>opzione quinto d'obbligo</t>
  </si>
  <si>
    <t>opzione proroga 24 mesi</t>
  </si>
  <si>
    <t>MASSIMALE COMPLESSIVO GARA</t>
  </si>
  <si>
    <t>TOTALI</t>
  </si>
  <si>
    <t>Medicazione post-chirurgica elastica, sterile con strato di contatto in silicone</t>
  </si>
  <si>
    <t>Medicazione topica che genera Ossido Nitritico, per il trattamento di lesioni del piede diabetico settiche</t>
  </si>
  <si>
    <t>Medicazione pe rl'utilizzo in combinazione con medicazioni primarie per NPWT nel trattamento del piede diabetico, ulcere a manicotto, ferite complesse in presenza di fissatori esterni</t>
  </si>
  <si>
    <t>ASL 1
Fabbisogni 12 mesi</t>
  </si>
  <si>
    <t>ASL 2
Fabbisogni 12 mesi</t>
  </si>
  <si>
    <t>ASL 3
Fabbisogni 12 mesi</t>
  </si>
  <si>
    <t>ASL 4 
Fabbisogni 12 mesi</t>
  </si>
  <si>
    <t>Fabbisogni totali 12 mesi</t>
  </si>
  <si>
    <t>Fabbisogni totali 48 mesi</t>
  </si>
  <si>
    <t>10x20 pezzo</t>
  </si>
  <si>
    <t>10x25 pezzo</t>
  </si>
  <si>
    <t>10x30 pezzo</t>
  </si>
  <si>
    <t>Sistema per terapia a pressione negativa, monouso con raccoglitore.</t>
  </si>
  <si>
    <t>Medicazione sterile assorbente post-operatoria, di almeno 5 strati, completa con bordo e strato di contatto in silicone morbido, altamente flessibile e conformabile al fine di favorire la massima mobilità del paziente. Può essere lasciata in sede fino a 14 giorni in relazione allo stato della ferita e della cute perilesionale.</t>
  </si>
  <si>
    <t>Agenzia Regionale dell’Abruzzo per la Committenza</t>
  </si>
  <si>
    <t xml:space="preserve">              SOGGETTO AGGREGATORE DELLA REGIONE ABRUZZO</t>
  </si>
  <si>
    <t xml:space="preserve">GARA COMUNITARIA CENTRALIZZATA A PROCEDURA APERTA FINALIZZATA ALLA STIPULA DI UN ACCORDO QUADRO MULTIFORNITORE PER L’AFFIDAMENTO DELLA FORNITURA DI SISTEMI DI TERAPIA A PRESSIONE NEGATIVA PER IL TRATTAMENTO DI LESIONI CUTANEE NECESSARIE PER LE ESIGENZE DELLE AA.SS. DELLA REGIONE ABRUZZO </t>
  </si>
  <si>
    <t>ALLEGATO 7 – ELENCO LOTTI E FABBIOSOGNI</t>
  </si>
  <si>
    <t>Massimale di spesa 48 mesi</t>
  </si>
  <si>
    <t xml:space="preserve"> Massimale di spesa 12 mesi</t>
  </si>
  <si>
    <t>Pezzo (Medicazione tubolare per fissatori esterni – misura unica (150 cm))</t>
  </si>
  <si>
    <t>Pezzo (Medicazione tubolare per arti – misure S (50 cm), M (65 cm), L (80 cm))</t>
  </si>
  <si>
    <t>pezzo 9x10 con tolleranza +/- 15%)</t>
  </si>
  <si>
    <t>pezzo 9x15 con tolleranza +/- 15%)</t>
  </si>
  <si>
    <t>pezzo 9x25 con tolleranza +/- 15%)</t>
  </si>
  <si>
    <t>pezzo 9x30 con tolleranza +/- 15%)</t>
  </si>
  <si>
    <t>pezzo 9x35 con tolleranza +/- 15%)</t>
  </si>
  <si>
    <t>pezzo 6x8 con tolleranza +/- 15%)</t>
  </si>
  <si>
    <t>pezzo 6x12 con tolleranza +/- 15%)</t>
  </si>
  <si>
    <t>pezzo 10x15 con tolleranza +/- 15%)</t>
  </si>
  <si>
    <t>pezzo 10x20 con tolleranza +/- 15%)</t>
  </si>
  <si>
    <t>pezzo 10x25 con tolleranza +/- 15%)</t>
  </si>
  <si>
    <t>pezzo 10x30 con tolleranza +/- 15%)</t>
  </si>
  <si>
    <t>pezzo 10x35 con tolleranza +/- 15%)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</si>
</sst>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i/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Aptos Narrow"/>
      <family val="2"/>
      <charset val="1"/>
    </font>
    <font>
      <sz val="12"/>
      <color theme="1"/>
      <name val="Georgia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8" fillId="0" borderId="0"/>
  </cellStyleXfs>
  <cellXfs count="5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4" fontId="0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/>
    <xf numFmtId="0" fontId="0" fillId="0" borderId="0" xfId="0" applyAlignment="1">
      <alignment horizontal="center" vertical="center"/>
    </xf>
    <xf numFmtId="44" fontId="2" fillId="0" borderId="1" xfId="1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/>
    </xf>
    <xf numFmtId="44" fontId="7" fillId="3" borderId="0" xfId="0" applyNumberFormat="1" applyFont="1" applyFill="1"/>
    <xf numFmtId="0" fontId="7" fillId="3" borderId="0" xfId="0" applyFont="1" applyFill="1"/>
    <xf numFmtId="44" fontId="0" fillId="0" borderId="1" xfId="0" applyNumberFormat="1" applyBorder="1" applyAlignment="1">
      <alignment horizontal="center" vertical="center"/>
    </xf>
    <xf numFmtId="44" fontId="7" fillId="3" borderId="0" xfId="0" applyNumberFormat="1" applyFont="1" applyFill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quotePrefix="1" applyNumberFormat="1" applyFont="1" applyBorder="1" applyAlignment="1">
      <alignment horizontal="center" vertical="center" wrapText="1"/>
    </xf>
    <xf numFmtId="3" fontId="0" fillId="0" borderId="0" xfId="0" quotePrefix="1" applyNumberFormat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quotePrefix="1" applyNumberFormat="1" applyBorder="1" applyAlignment="1">
      <alignment horizontal="center" vertical="center"/>
    </xf>
    <xf numFmtId="0" fontId="5" fillId="4" borderId="1" xfId="0" applyFont="1" applyFill="1" applyBorder="1" applyAlignment="1">
      <alignment horizontal="justify" vertical="center" wrapText="1"/>
    </xf>
    <xf numFmtId="0" fontId="6" fillId="4" borderId="1" xfId="0" applyFont="1" applyFill="1" applyBorder="1"/>
    <xf numFmtId="3" fontId="2" fillId="4" borderId="1" xfId="0" applyNumberFormat="1" applyFont="1" applyFill="1" applyBorder="1" applyAlignment="1">
      <alignment horizontal="center" vertical="center" wrapText="1"/>
    </xf>
    <xf numFmtId="44" fontId="0" fillId="4" borderId="1" xfId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" xfId="0" applyBorder="1"/>
    <xf numFmtId="0" fontId="11" fillId="0" borderId="5" xfId="0" applyFont="1" applyBorder="1" applyAlignment="1">
      <alignment horizontal="center" vertical="center"/>
    </xf>
    <xf numFmtId="0" fontId="0" fillId="4" borderId="0" xfId="0" applyFill="1"/>
    <xf numFmtId="0" fontId="12" fillId="0" borderId="0" xfId="0" applyFont="1" applyAlignment="1">
      <alignment horizontal="center" vertical="center" wrapText="1"/>
    </xf>
    <xf numFmtId="44" fontId="2" fillId="0" borderId="2" xfId="1" applyFont="1" applyBorder="1" applyAlignment="1">
      <alignment horizontal="center" vertical="center" wrapText="1"/>
    </xf>
    <xf numFmtId="44" fontId="2" fillId="0" borderId="3" xfId="1" applyFont="1" applyBorder="1" applyAlignment="1">
      <alignment horizontal="center" vertical="center" wrapText="1"/>
    </xf>
    <xf numFmtId="44" fontId="2" fillId="0" borderId="4" xfId="1" applyFont="1" applyBorder="1" applyAlignment="1">
      <alignment horizontal="center" vertical="center" wrapText="1"/>
    </xf>
    <xf numFmtId="44" fontId="0" fillId="0" borderId="2" xfId="0" applyNumberFormat="1" applyBorder="1" applyAlignment="1">
      <alignment horizontal="center" vertical="center"/>
    </xf>
    <xf numFmtId="44" fontId="0" fillId="0" borderId="3" xfId="0" applyNumberFormat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5" borderId="1" xfId="0" applyFont="1" applyFill="1" applyBorder="1" applyAlignment="1">
      <alignment horizontal="justify" vertical="center"/>
    </xf>
  </cellXfs>
  <cellStyles count="3">
    <cellStyle name="Excel Built-in Normal" xfId="2" xr:uid="{780D3EA3-143E-40FC-81C4-1F303CC1CB9A}"/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285402</xdr:colOff>
      <xdr:row>0</xdr:row>
      <xdr:rowOff>138015</xdr:rowOff>
    </xdr:from>
    <xdr:to>
      <xdr:col>8</xdr:col>
      <xdr:colOff>328434</xdr:colOff>
      <xdr:row>8</xdr:row>
      <xdr:rowOff>92690</xdr:rowOff>
    </xdr:to>
    <xdr:pic>
      <xdr:nvPicPr>
        <xdr:cNvPr id="2" name="Immagine 1" descr="Immagine che contiene Carattere, Elementi grafici, grafica, testo&#10;&#10;Descrizione generata automaticamente">
          <a:extLst>
            <a:ext uri="{FF2B5EF4-FFF2-40B4-BE49-F238E27FC236}">
              <a16:creationId xmlns:a16="http://schemas.microsoft.com/office/drawing/2014/main" id="{BF9E5E99-BF8B-E22F-92DA-553459A34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3069" y="138015"/>
          <a:ext cx="3726032" cy="1415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15886-B490-467C-B933-8DE05C551444}">
  <dimension ref="B7:J32"/>
  <sheetViews>
    <sheetView view="pageBreakPreview" zoomScale="60" zoomScaleNormal="100" workbookViewId="0">
      <selection activeCell="C14" sqref="C14:I25"/>
    </sheetView>
  </sheetViews>
  <sheetFormatPr defaultRowHeight="14.5" x14ac:dyDescent="0.35"/>
  <sheetData>
    <row r="7" spans="2:10" ht="15.5" x14ac:dyDescent="0.35">
      <c r="G7" s="33"/>
    </row>
    <row r="10" spans="2:10" ht="15.5" x14ac:dyDescent="0.35">
      <c r="F10" s="34" t="s">
        <v>46</v>
      </c>
    </row>
    <row r="11" spans="2:10" ht="15.5" x14ac:dyDescent="0.35">
      <c r="B11" s="35"/>
      <c r="C11" s="35"/>
      <c r="D11" s="35"/>
      <c r="E11" s="35"/>
      <c r="F11" s="36" t="s">
        <v>47</v>
      </c>
      <c r="G11" s="35"/>
      <c r="H11" s="35"/>
      <c r="I11" s="35"/>
      <c r="J11" s="35"/>
    </row>
    <row r="14" spans="2:10" ht="14.5" customHeight="1" x14ac:dyDescent="0.35">
      <c r="C14" s="38" t="s">
        <v>48</v>
      </c>
      <c r="D14" s="38"/>
      <c r="E14" s="38"/>
      <c r="F14" s="38"/>
      <c r="G14" s="38"/>
      <c r="H14" s="38"/>
      <c r="I14" s="38"/>
    </row>
    <row r="15" spans="2:10" ht="14.5" customHeight="1" x14ac:dyDescent="0.35">
      <c r="C15" s="38"/>
      <c r="D15" s="38"/>
      <c r="E15" s="38"/>
      <c r="F15" s="38"/>
      <c r="G15" s="38"/>
      <c r="H15" s="38"/>
      <c r="I15" s="38"/>
    </row>
    <row r="16" spans="2:10" ht="17.5" customHeight="1" x14ac:dyDescent="0.35">
      <c r="C16" s="38"/>
      <c r="D16" s="38"/>
      <c r="E16" s="38"/>
      <c r="F16" s="38"/>
      <c r="G16" s="38"/>
      <c r="H16" s="38"/>
      <c r="I16" s="38"/>
    </row>
    <row r="17" spans="3:9" ht="14.5" customHeight="1" x14ac:dyDescent="0.35">
      <c r="C17" s="38"/>
      <c r="D17" s="38"/>
      <c r="E17" s="38"/>
      <c r="F17" s="38"/>
      <c r="G17" s="38"/>
      <c r="H17" s="38"/>
      <c r="I17" s="38"/>
    </row>
    <row r="18" spans="3:9" ht="14.5" customHeight="1" x14ac:dyDescent="0.35">
      <c r="C18" s="38"/>
      <c r="D18" s="38"/>
      <c r="E18" s="38"/>
      <c r="F18" s="38"/>
      <c r="G18" s="38"/>
      <c r="H18" s="38"/>
      <c r="I18" s="38"/>
    </row>
    <row r="19" spans="3:9" ht="14.5" customHeight="1" x14ac:dyDescent="0.35">
      <c r="C19" s="38"/>
      <c r="D19" s="38"/>
      <c r="E19" s="38"/>
      <c r="F19" s="38"/>
      <c r="G19" s="38"/>
      <c r="H19" s="38"/>
      <c r="I19" s="38"/>
    </row>
    <row r="20" spans="3:9" ht="14.5" customHeight="1" x14ac:dyDescent="0.35">
      <c r="C20" s="38"/>
      <c r="D20" s="38"/>
      <c r="E20" s="38"/>
      <c r="F20" s="38"/>
      <c r="G20" s="38"/>
      <c r="H20" s="38"/>
      <c r="I20" s="38"/>
    </row>
    <row r="21" spans="3:9" ht="14.5" customHeight="1" x14ac:dyDescent="0.35">
      <c r="C21" s="38"/>
      <c r="D21" s="38"/>
      <c r="E21" s="38"/>
      <c r="F21" s="38"/>
      <c r="G21" s="38"/>
      <c r="H21" s="38"/>
      <c r="I21" s="38"/>
    </row>
    <row r="22" spans="3:9" ht="14.5" customHeight="1" x14ac:dyDescent="0.35">
      <c r="C22" s="38"/>
      <c r="D22" s="38"/>
      <c r="E22" s="38"/>
      <c r="F22" s="38"/>
      <c r="G22" s="38"/>
      <c r="H22" s="38"/>
      <c r="I22" s="38"/>
    </row>
    <row r="23" spans="3:9" ht="14.5" customHeight="1" x14ac:dyDescent="0.35">
      <c r="C23" s="38"/>
      <c r="D23" s="38"/>
      <c r="E23" s="38"/>
      <c r="F23" s="38"/>
      <c r="G23" s="38"/>
      <c r="H23" s="38"/>
      <c r="I23" s="38"/>
    </row>
    <row r="24" spans="3:9" x14ac:dyDescent="0.35">
      <c r="C24" s="38"/>
      <c r="D24" s="38"/>
      <c r="E24" s="38"/>
      <c r="F24" s="38"/>
      <c r="G24" s="38"/>
      <c r="H24" s="38"/>
      <c r="I24" s="38"/>
    </row>
    <row r="25" spans="3:9" x14ac:dyDescent="0.35">
      <c r="C25" s="38"/>
      <c r="D25" s="38"/>
      <c r="E25" s="38"/>
      <c r="F25" s="38"/>
      <c r="G25" s="38"/>
      <c r="H25" s="38"/>
      <c r="I25" s="38"/>
    </row>
    <row r="30" spans="3:9" ht="14.5" customHeight="1" x14ac:dyDescent="0.35">
      <c r="C30" s="38" t="s">
        <v>49</v>
      </c>
      <c r="D30" s="38"/>
      <c r="E30" s="38"/>
      <c r="F30" s="38"/>
      <c r="G30" s="38"/>
      <c r="H30" s="38"/>
      <c r="I30" s="38"/>
    </row>
    <row r="31" spans="3:9" x14ac:dyDescent="0.35">
      <c r="C31" s="38"/>
      <c r="D31" s="38"/>
      <c r="E31" s="38"/>
      <c r="F31" s="38"/>
      <c r="G31" s="38"/>
      <c r="H31" s="38"/>
      <c r="I31" s="38"/>
    </row>
    <row r="32" spans="3:9" x14ac:dyDescent="0.35">
      <c r="C32" s="38"/>
      <c r="D32" s="38"/>
      <c r="E32" s="38"/>
      <c r="F32" s="38"/>
      <c r="G32" s="38"/>
      <c r="H32" s="38"/>
      <c r="I32" s="38"/>
    </row>
  </sheetData>
  <mergeCells count="2">
    <mergeCell ref="C14:I25"/>
    <mergeCell ref="C30:I32"/>
  </mergeCells>
  <pageMargins left="0.7" right="0.7" top="0.75" bottom="0.75" header="0.3" footer="0.3"/>
  <pageSetup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D8BF4-E0C0-40ED-B079-6A0D345ECA0F}">
  <sheetPr>
    <pageSetUpPr fitToPage="1"/>
  </sheetPr>
  <dimension ref="A1:O44"/>
  <sheetViews>
    <sheetView tabSelected="1" view="pageBreakPreview" topLeftCell="A3" zoomScale="60" zoomScaleNormal="100" workbookViewId="0">
      <selection activeCell="C8" sqref="C8"/>
    </sheetView>
  </sheetViews>
  <sheetFormatPr defaultRowHeight="14.5" x14ac:dyDescent="0.35"/>
  <cols>
    <col min="1" max="1" width="9.08984375" style="10"/>
    <col min="2" max="2" width="37.6328125" customWidth="1"/>
    <col min="3" max="3" width="21.36328125" customWidth="1"/>
    <col min="4" max="7" width="11.08984375" style="19" customWidth="1"/>
    <col min="8" max="9" width="11.08984375" customWidth="1"/>
    <col min="10" max="10" width="14.1796875" hidden="1" customWidth="1"/>
    <col min="11" max="11" width="16.54296875" customWidth="1"/>
    <col min="12" max="12" width="16.36328125" bestFit="1" customWidth="1"/>
    <col min="13" max="13" width="19.453125" style="10" bestFit="1" customWidth="1"/>
    <col min="14" max="14" width="14.54296875" style="10" customWidth="1"/>
    <col min="15" max="15" width="17" style="10" customWidth="1"/>
    <col min="16" max="16" width="17.453125" customWidth="1"/>
  </cols>
  <sheetData>
    <row r="1" spans="1:15" ht="38.5" customHeight="1" x14ac:dyDescent="0.35">
      <c r="A1" s="4" t="s">
        <v>0</v>
      </c>
      <c r="B1" s="4" t="s">
        <v>1</v>
      </c>
      <c r="C1" s="4" t="s">
        <v>15</v>
      </c>
      <c r="D1" s="17" t="s">
        <v>35</v>
      </c>
      <c r="E1" s="17" t="s">
        <v>36</v>
      </c>
      <c r="F1" s="17" t="s">
        <v>37</v>
      </c>
      <c r="G1" s="17" t="s">
        <v>38</v>
      </c>
      <c r="H1" s="3" t="s">
        <v>39</v>
      </c>
      <c r="I1" s="3" t="s">
        <v>40</v>
      </c>
      <c r="J1" s="3" t="s">
        <v>18</v>
      </c>
      <c r="K1" s="3" t="s">
        <v>51</v>
      </c>
      <c r="L1" s="3" t="s">
        <v>50</v>
      </c>
      <c r="M1" s="3" t="s">
        <v>28</v>
      </c>
      <c r="N1" s="3" t="s">
        <v>29</v>
      </c>
      <c r="O1" s="3" t="s">
        <v>30</v>
      </c>
    </row>
    <row r="2" spans="1:15" ht="39" x14ac:dyDescent="0.35">
      <c r="A2" s="1">
        <v>1</v>
      </c>
      <c r="B2" s="25" t="s">
        <v>2</v>
      </c>
      <c r="C2" s="6" t="s">
        <v>16</v>
      </c>
      <c r="D2" s="20">
        <v>4000</v>
      </c>
      <c r="E2" s="20">
        <v>4000</v>
      </c>
      <c r="F2" s="20">
        <v>2000</v>
      </c>
      <c r="G2" s="20">
        <v>7000</v>
      </c>
      <c r="H2" s="20">
        <f>SUM(D2:G2)</f>
        <v>17000</v>
      </c>
      <c r="I2" s="27">
        <f>H2*4</f>
        <v>68000</v>
      </c>
      <c r="J2" s="31">
        <v>36</v>
      </c>
      <c r="K2" s="11">
        <f>H2*J2</f>
        <v>612000</v>
      </c>
      <c r="L2" s="11">
        <f>K2*4</f>
        <v>2448000</v>
      </c>
      <c r="M2" s="15">
        <f>L2*20%</f>
        <v>489600</v>
      </c>
      <c r="N2" s="15">
        <f>K2*2</f>
        <v>1224000</v>
      </c>
      <c r="O2" s="15">
        <f>SUM(L2:N2)</f>
        <v>4161600</v>
      </c>
    </row>
    <row r="3" spans="1:15" ht="91" x14ac:dyDescent="0.35">
      <c r="A3" s="1">
        <v>2</v>
      </c>
      <c r="B3" s="25" t="s">
        <v>3</v>
      </c>
      <c r="C3" s="6" t="s">
        <v>16</v>
      </c>
      <c r="D3" s="20">
        <v>2000</v>
      </c>
      <c r="E3" s="20">
        <v>200</v>
      </c>
      <c r="F3" s="20">
        <v>150</v>
      </c>
      <c r="G3" s="20">
        <v>200</v>
      </c>
      <c r="H3" s="20">
        <f t="shared" ref="H3:H31" si="0">SUM(D3:G3)</f>
        <v>2550</v>
      </c>
      <c r="I3" s="27">
        <f t="shared" ref="I3:I40" si="1">H3*4</f>
        <v>10200</v>
      </c>
      <c r="J3" s="31">
        <v>36</v>
      </c>
      <c r="K3" s="11">
        <f t="shared" ref="K3:K31" si="2">H3*J3</f>
        <v>91800</v>
      </c>
      <c r="L3" s="11">
        <f t="shared" ref="L3:L34" si="3">K3*4</f>
        <v>367200</v>
      </c>
      <c r="M3" s="15">
        <f t="shared" ref="M3:M33" si="4">L3*20%</f>
        <v>73440</v>
      </c>
      <c r="N3" s="15">
        <f t="shared" ref="N3:N34" si="5">K3*2</f>
        <v>183600</v>
      </c>
      <c r="O3" s="15">
        <f t="shared" ref="O3:O34" si="6">SUM(L3:N3)</f>
        <v>624240</v>
      </c>
    </row>
    <row r="4" spans="1:15" ht="26" x14ac:dyDescent="0.35">
      <c r="A4" s="1">
        <v>3</v>
      </c>
      <c r="B4" s="25" t="s">
        <v>4</v>
      </c>
      <c r="C4" s="6" t="s">
        <v>16</v>
      </c>
      <c r="D4" s="20">
        <v>200</v>
      </c>
      <c r="E4" s="20">
        <v>10</v>
      </c>
      <c r="F4" s="20">
        <v>0</v>
      </c>
      <c r="G4" s="20">
        <v>200</v>
      </c>
      <c r="H4" s="20">
        <f t="shared" si="0"/>
        <v>410</v>
      </c>
      <c r="I4" s="27">
        <f t="shared" si="1"/>
        <v>1640</v>
      </c>
      <c r="J4" s="31">
        <v>150</v>
      </c>
      <c r="K4" s="11">
        <f t="shared" si="2"/>
        <v>61500</v>
      </c>
      <c r="L4" s="11">
        <f t="shared" si="3"/>
        <v>246000</v>
      </c>
      <c r="M4" s="15">
        <f t="shared" si="4"/>
        <v>49200</v>
      </c>
      <c r="N4" s="15">
        <f t="shared" si="5"/>
        <v>123000</v>
      </c>
      <c r="O4" s="15">
        <f t="shared" si="6"/>
        <v>418200</v>
      </c>
    </row>
    <row r="5" spans="1:15" ht="26" x14ac:dyDescent="0.35">
      <c r="A5" s="1">
        <v>4</v>
      </c>
      <c r="B5" s="25" t="s">
        <v>5</v>
      </c>
      <c r="C5" s="6" t="s">
        <v>16</v>
      </c>
      <c r="D5" s="20">
        <v>2500</v>
      </c>
      <c r="E5" s="20">
        <v>150</v>
      </c>
      <c r="F5" s="20">
        <v>250</v>
      </c>
      <c r="G5" s="20">
        <v>400</v>
      </c>
      <c r="H5" s="20">
        <f t="shared" si="0"/>
        <v>3300</v>
      </c>
      <c r="I5" s="27">
        <f t="shared" si="1"/>
        <v>13200</v>
      </c>
      <c r="J5" s="31">
        <v>55</v>
      </c>
      <c r="K5" s="11">
        <f t="shared" si="2"/>
        <v>181500</v>
      </c>
      <c r="L5" s="11">
        <f t="shared" si="3"/>
        <v>726000</v>
      </c>
      <c r="M5" s="15">
        <f t="shared" si="4"/>
        <v>145200</v>
      </c>
      <c r="N5" s="15">
        <f t="shared" si="5"/>
        <v>363000</v>
      </c>
      <c r="O5" s="15">
        <f t="shared" si="6"/>
        <v>1234200</v>
      </c>
    </row>
    <row r="6" spans="1:15" ht="39" x14ac:dyDescent="0.35">
      <c r="A6" s="1">
        <v>5</v>
      </c>
      <c r="B6" s="25" t="s">
        <v>6</v>
      </c>
      <c r="C6" s="6" t="s">
        <v>16</v>
      </c>
      <c r="D6" s="20">
        <v>200</v>
      </c>
      <c r="E6" s="20">
        <v>20</v>
      </c>
      <c r="F6" s="20">
        <v>0</v>
      </c>
      <c r="G6" s="21">
        <v>0</v>
      </c>
      <c r="H6" s="20">
        <f t="shared" si="0"/>
        <v>220</v>
      </c>
      <c r="I6" s="27">
        <f t="shared" si="1"/>
        <v>880</v>
      </c>
      <c r="J6" s="31">
        <v>160</v>
      </c>
      <c r="K6" s="11">
        <f t="shared" si="2"/>
        <v>35200</v>
      </c>
      <c r="L6" s="11">
        <f t="shared" si="3"/>
        <v>140800</v>
      </c>
      <c r="M6" s="15">
        <f t="shared" si="4"/>
        <v>28160</v>
      </c>
      <c r="N6" s="15">
        <f t="shared" si="5"/>
        <v>70400</v>
      </c>
      <c r="O6" s="15">
        <f t="shared" si="6"/>
        <v>239360</v>
      </c>
    </row>
    <row r="7" spans="1:15" ht="52" x14ac:dyDescent="0.35">
      <c r="A7" s="1">
        <v>6</v>
      </c>
      <c r="B7" s="25" t="s">
        <v>7</v>
      </c>
      <c r="C7" s="6" t="s">
        <v>16</v>
      </c>
      <c r="D7" s="20">
        <v>800</v>
      </c>
      <c r="E7" s="20">
        <v>100</v>
      </c>
      <c r="F7" s="20">
        <v>100</v>
      </c>
      <c r="G7" s="20">
        <v>150</v>
      </c>
      <c r="H7" s="20">
        <f t="shared" si="0"/>
        <v>1150</v>
      </c>
      <c r="I7" s="27">
        <f t="shared" si="1"/>
        <v>4600</v>
      </c>
      <c r="J7" s="31">
        <v>35</v>
      </c>
      <c r="K7" s="11">
        <f t="shared" si="2"/>
        <v>40250</v>
      </c>
      <c r="L7" s="11">
        <f t="shared" si="3"/>
        <v>161000</v>
      </c>
      <c r="M7" s="15">
        <f t="shared" si="4"/>
        <v>32200</v>
      </c>
      <c r="N7" s="15">
        <f t="shared" si="5"/>
        <v>80500</v>
      </c>
      <c r="O7" s="15">
        <f t="shared" si="6"/>
        <v>273700</v>
      </c>
    </row>
    <row r="8" spans="1:15" ht="26" x14ac:dyDescent="0.35">
      <c r="A8" s="1">
        <v>7</v>
      </c>
      <c r="B8" s="25" t="s">
        <v>8</v>
      </c>
      <c r="C8" s="54" t="s">
        <v>16</v>
      </c>
      <c r="D8" s="20">
        <v>200</v>
      </c>
      <c r="E8" s="20">
        <v>200</v>
      </c>
      <c r="F8" s="20">
        <v>150</v>
      </c>
      <c r="G8" s="20">
        <v>3000</v>
      </c>
      <c r="H8" s="20">
        <f t="shared" ref="H8" si="7">SUM(D8:G8)</f>
        <v>3550</v>
      </c>
      <c r="I8" s="27">
        <f t="shared" ref="I8" si="8">H8*4</f>
        <v>14200</v>
      </c>
      <c r="J8" s="31">
        <v>30</v>
      </c>
      <c r="K8" s="11">
        <f t="shared" ref="K8" si="9">H8*J8</f>
        <v>106500</v>
      </c>
      <c r="L8" s="11">
        <f t="shared" ref="L8" si="10">K8*4</f>
        <v>426000</v>
      </c>
      <c r="M8" s="15">
        <f t="shared" ref="M8" si="11">L8*20%</f>
        <v>85200</v>
      </c>
      <c r="N8" s="15">
        <f t="shared" ref="N8" si="12">K8*2</f>
        <v>213000</v>
      </c>
      <c r="O8" s="15">
        <f t="shared" ref="O8" si="13">SUM(L8:N8)</f>
        <v>724200</v>
      </c>
    </row>
    <row r="9" spans="1:15" ht="26" x14ac:dyDescent="0.35">
      <c r="A9" s="1">
        <v>8</v>
      </c>
      <c r="B9" s="25" t="s">
        <v>44</v>
      </c>
      <c r="C9" s="54" t="s">
        <v>16</v>
      </c>
      <c r="D9" s="20">
        <v>100</v>
      </c>
      <c r="E9" s="20">
        <v>100</v>
      </c>
      <c r="F9" s="20">
        <v>100</v>
      </c>
      <c r="G9" s="20">
        <v>1500</v>
      </c>
      <c r="H9" s="20">
        <f t="shared" si="0"/>
        <v>1800</v>
      </c>
      <c r="I9" s="27">
        <f t="shared" si="1"/>
        <v>7200</v>
      </c>
      <c r="J9" s="31">
        <v>31</v>
      </c>
      <c r="K9" s="11">
        <f t="shared" si="2"/>
        <v>55800</v>
      </c>
      <c r="L9" s="11">
        <f t="shared" si="3"/>
        <v>223200</v>
      </c>
      <c r="M9" s="15">
        <f t="shared" si="4"/>
        <v>44640</v>
      </c>
      <c r="N9" s="15">
        <f t="shared" si="5"/>
        <v>111600</v>
      </c>
      <c r="O9" s="15">
        <f t="shared" si="6"/>
        <v>379440</v>
      </c>
    </row>
    <row r="10" spans="1:15" ht="31.5" customHeight="1" x14ac:dyDescent="0.35">
      <c r="A10" s="1">
        <v>9</v>
      </c>
      <c r="B10" s="32" t="s">
        <v>9</v>
      </c>
      <c r="C10" s="7" t="s">
        <v>16</v>
      </c>
      <c r="D10" s="20">
        <v>100</v>
      </c>
      <c r="E10" s="20">
        <v>80</v>
      </c>
      <c r="F10" s="20">
        <v>50</v>
      </c>
      <c r="G10" s="21">
        <v>0</v>
      </c>
      <c r="H10" s="20">
        <f t="shared" si="0"/>
        <v>230</v>
      </c>
      <c r="I10" s="27">
        <f t="shared" si="1"/>
        <v>920</v>
      </c>
      <c r="J10" s="31">
        <v>55</v>
      </c>
      <c r="K10" s="11">
        <f t="shared" si="2"/>
        <v>12650</v>
      </c>
      <c r="L10" s="11">
        <f t="shared" si="3"/>
        <v>50600</v>
      </c>
      <c r="M10" s="15">
        <f t="shared" si="4"/>
        <v>10120</v>
      </c>
      <c r="N10" s="15">
        <f t="shared" si="5"/>
        <v>25300</v>
      </c>
      <c r="O10" s="15">
        <f t="shared" si="6"/>
        <v>86020</v>
      </c>
    </row>
    <row r="11" spans="1:15" ht="26" x14ac:dyDescent="0.35">
      <c r="A11" s="1">
        <v>10</v>
      </c>
      <c r="B11" s="32" t="s">
        <v>19</v>
      </c>
      <c r="C11" s="7" t="s">
        <v>21</v>
      </c>
      <c r="D11" s="20">
        <v>50</v>
      </c>
      <c r="E11" s="20">
        <v>50</v>
      </c>
      <c r="F11" s="20">
        <v>30</v>
      </c>
      <c r="G11" s="21">
        <v>0</v>
      </c>
      <c r="H11" s="20">
        <f t="shared" si="0"/>
        <v>130</v>
      </c>
      <c r="I11" s="27">
        <f t="shared" si="1"/>
        <v>520</v>
      </c>
      <c r="J11" s="31">
        <v>320</v>
      </c>
      <c r="K11" s="11">
        <f t="shared" si="2"/>
        <v>41600</v>
      </c>
      <c r="L11" s="11">
        <f t="shared" si="3"/>
        <v>166400</v>
      </c>
      <c r="M11" s="15">
        <f t="shared" si="4"/>
        <v>33280</v>
      </c>
      <c r="N11" s="15">
        <f t="shared" si="5"/>
        <v>83200</v>
      </c>
      <c r="O11" s="15">
        <f t="shared" si="6"/>
        <v>282880</v>
      </c>
    </row>
    <row r="12" spans="1:15" ht="26" x14ac:dyDescent="0.35">
      <c r="A12" s="1">
        <v>11</v>
      </c>
      <c r="B12" s="32" t="s">
        <v>10</v>
      </c>
      <c r="C12" s="7" t="s">
        <v>21</v>
      </c>
      <c r="D12" s="20">
        <v>200</v>
      </c>
      <c r="E12" s="20">
        <v>500</v>
      </c>
      <c r="F12" s="20">
        <v>400</v>
      </c>
      <c r="G12" s="20">
        <v>2500</v>
      </c>
      <c r="H12" s="20">
        <f t="shared" si="0"/>
        <v>3600</v>
      </c>
      <c r="I12" s="27">
        <f t="shared" si="1"/>
        <v>14400</v>
      </c>
      <c r="J12" s="31">
        <v>140</v>
      </c>
      <c r="K12" s="11">
        <f t="shared" si="2"/>
        <v>504000</v>
      </c>
      <c r="L12" s="11">
        <f t="shared" si="3"/>
        <v>2016000</v>
      </c>
      <c r="M12" s="15">
        <f t="shared" si="4"/>
        <v>403200</v>
      </c>
      <c r="N12" s="15">
        <f t="shared" si="5"/>
        <v>1008000</v>
      </c>
      <c r="O12" s="15">
        <f t="shared" si="6"/>
        <v>3427200</v>
      </c>
    </row>
    <row r="13" spans="1:15" ht="65" x14ac:dyDescent="0.35">
      <c r="A13" s="1">
        <v>12</v>
      </c>
      <c r="B13" s="32" t="s">
        <v>20</v>
      </c>
      <c r="C13" s="6" t="s">
        <v>16</v>
      </c>
      <c r="D13" s="20">
        <v>300</v>
      </c>
      <c r="E13" s="20">
        <v>100</v>
      </c>
      <c r="F13" s="20">
        <v>30</v>
      </c>
      <c r="G13" s="22">
        <v>0</v>
      </c>
      <c r="H13" s="20">
        <f t="shared" si="0"/>
        <v>430</v>
      </c>
      <c r="I13" s="27">
        <f t="shared" si="1"/>
        <v>1720</v>
      </c>
      <c r="J13" s="31">
        <v>500</v>
      </c>
      <c r="K13" s="11">
        <f t="shared" si="2"/>
        <v>215000</v>
      </c>
      <c r="L13" s="11">
        <f t="shared" si="3"/>
        <v>860000</v>
      </c>
      <c r="M13" s="15">
        <f t="shared" si="4"/>
        <v>172000</v>
      </c>
      <c r="N13" s="15">
        <f t="shared" si="5"/>
        <v>430000</v>
      </c>
      <c r="O13" s="15">
        <f t="shared" si="6"/>
        <v>1462000</v>
      </c>
    </row>
    <row r="14" spans="1:15" ht="26" x14ac:dyDescent="0.35">
      <c r="A14" s="1">
        <v>13</v>
      </c>
      <c r="B14" s="32" t="s">
        <v>11</v>
      </c>
      <c r="C14" s="7" t="s">
        <v>21</v>
      </c>
      <c r="D14" s="20">
        <v>50</v>
      </c>
      <c r="E14" s="20">
        <v>50</v>
      </c>
      <c r="F14" s="20">
        <v>30</v>
      </c>
      <c r="G14" s="21">
        <v>0</v>
      </c>
      <c r="H14" s="20">
        <f t="shared" si="0"/>
        <v>130</v>
      </c>
      <c r="I14" s="27">
        <f t="shared" si="1"/>
        <v>520</v>
      </c>
      <c r="J14" s="31">
        <v>20</v>
      </c>
      <c r="K14" s="11">
        <f t="shared" si="2"/>
        <v>2600</v>
      </c>
      <c r="L14" s="11">
        <f t="shared" si="3"/>
        <v>10400</v>
      </c>
      <c r="M14" s="15">
        <f t="shared" si="4"/>
        <v>2080</v>
      </c>
      <c r="N14" s="15">
        <f t="shared" si="5"/>
        <v>5200</v>
      </c>
      <c r="O14" s="15">
        <f t="shared" si="6"/>
        <v>17680</v>
      </c>
    </row>
    <row r="15" spans="1:15" ht="26" x14ac:dyDescent="0.35">
      <c r="A15" s="45">
        <v>14</v>
      </c>
      <c r="B15" s="48" t="s">
        <v>12</v>
      </c>
      <c r="C15" s="7" t="s">
        <v>54</v>
      </c>
      <c r="D15" s="20">
        <v>10000</v>
      </c>
      <c r="E15" s="20">
        <v>200</v>
      </c>
      <c r="F15" s="20">
        <v>100</v>
      </c>
      <c r="G15" s="20">
        <v>600</v>
      </c>
      <c r="H15" s="20">
        <f t="shared" si="0"/>
        <v>10900</v>
      </c>
      <c r="I15" s="27">
        <f t="shared" si="1"/>
        <v>43600</v>
      </c>
      <c r="J15" s="31">
        <v>8</v>
      </c>
      <c r="K15" s="39">
        <f>H15*J15+H16*J16+H17*J17+H18*J18+H19*J19</f>
        <v>594050</v>
      </c>
      <c r="L15" s="39">
        <f t="shared" si="3"/>
        <v>2376200</v>
      </c>
      <c r="M15" s="42">
        <f t="shared" si="4"/>
        <v>475240</v>
      </c>
      <c r="N15" s="42">
        <f t="shared" si="5"/>
        <v>1188100</v>
      </c>
      <c r="O15" s="42">
        <f t="shared" si="6"/>
        <v>4039540</v>
      </c>
    </row>
    <row r="16" spans="1:15" ht="26" x14ac:dyDescent="0.35">
      <c r="A16" s="46"/>
      <c r="B16" s="49"/>
      <c r="C16" s="7" t="s">
        <v>55</v>
      </c>
      <c r="D16" s="20">
        <v>10000</v>
      </c>
      <c r="E16" s="20">
        <v>200</v>
      </c>
      <c r="F16" s="20">
        <v>100</v>
      </c>
      <c r="G16" s="20">
        <v>600</v>
      </c>
      <c r="H16" s="20">
        <f t="shared" ref="H16:H19" si="14">SUM(D16:G16)</f>
        <v>10900</v>
      </c>
      <c r="I16" s="27">
        <f t="shared" ref="I16:I19" si="15">H16*4</f>
        <v>43600</v>
      </c>
      <c r="J16" s="31">
        <v>9</v>
      </c>
      <c r="K16" s="40"/>
      <c r="L16" s="40"/>
      <c r="M16" s="43"/>
      <c r="N16" s="43"/>
      <c r="O16" s="43"/>
    </row>
    <row r="17" spans="1:15" ht="26" x14ac:dyDescent="0.35">
      <c r="A17" s="46"/>
      <c r="B17" s="49"/>
      <c r="C17" s="7" t="s">
        <v>56</v>
      </c>
      <c r="D17" s="20">
        <v>10000</v>
      </c>
      <c r="E17" s="20">
        <v>200</v>
      </c>
      <c r="F17" s="20">
        <v>100</v>
      </c>
      <c r="G17" s="20">
        <v>600</v>
      </c>
      <c r="H17" s="20">
        <f t="shared" si="14"/>
        <v>10900</v>
      </c>
      <c r="I17" s="27">
        <f t="shared" si="15"/>
        <v>43600</v>
      </c>
      <c r="J17" s="31">
        <v>11.5</v>
      </c>
      <c r="K17" s="40"/>
      <c r="L17" s="40"/>
      <c r="M17" s="43"/>
      <c r="N17" s="43"/>
      <c r="O17" s="43"/>
    </row>
    <row r="18" spans="1:15" ht="26" x14ac:dyDescent="0.35">
      <c r="A18" s="46"/>
      <c r="B18" s="49"/>
      <c r="C18" s="7" t="s">
        <v>57</v>
      </c>
      <c r="D18" s="20">
        <v>10000</v>
      </c>
      <c r="E18" s="20">
        <v>200</v>
      </c>
      <c r="F18" s="20">
        <v>100</v>
      </c>
      <c r="G18" s="20">
        <v>600</v>
      </c>
      <c r="H18" s="20">
        <f t="shared" si="14"/>
        <v>10900</v>
      </c>
      <c r="I18" s="27">
        <f t="shared" si="15"/>
        <v>43600</v>
      </c>
      <c r="J18" s="31">
        <v>12.5</v>
      </c>
      <c r="K18" s="40"/>
      <c r="L18" s="40"/>
      <c r="M18" s="43"/>
      <c r="N18" s="43"/>
      <c r="O18" s="43"/>
    </row>
    <row r="19" spans="1:15" ht="26" x14ac:dyDescent="0.35">
      <c r="A19" s="47"/>
      <c r="B19" s="50"/>
      <c r="C19" s="7" t="s">
        <v>58</v>
      </c>
      <c r="D19" s="20">
        <v>10000</v>
      </c>
      <c r="E19" s="20">
        <v>200</v>
      </c>
      <c r="F19" s="20">
        <v>100</v>
      </c>
      <c r="G19" s="20">
        <v>600</v>
      </c>
      <c r="H19" s="20">
        <f t="shared" si="14"/>
        <v>10900</v>
      </c>
      <c r="I19" s="27">
        <f t="shared" si="15"/>
        <v>43600</v>
      </c>
      <c r="J19" s="31">
        <v>13.5</v>
      </c>
      <c r="K19" s="41"/>
      <c r="L19" s="41"/>
      <c r="M19" s="44"/>
      <c r="N19" s="44"/>
      <c r="O19" s="44"/>
    </row>
    <row r="20" spans="1:15" ht="26" x14ac:dyDescent="0.35">
      <c r="A20" s="45">
        <v>15</v>
      </c>
      <c r="B20" s="48" t="s">
        <v>45</v>
      </c>
      <c r="C20" s="7" t="s">
        <v>59</v>
      </c>
      <c r="D20" s="20">
        <v>100</v>
      </c>
      <c r="E20" s="20">
        <v>100</v>
      </c>
      <c r="F20" s="20">
        <v>100</v>
      </c>
      <c r="G20" s="20">
        <v>100</v>
      </c>
      <c r="H20" s="20">
        <f t="shared" ref="H20" si="16">SUM(D20:G20)</f>
        <v>400</v>
      </c>
      <c r="I20" s="27">
        <f t="shared" ref="I20" si="17">H20*4</f>
        <v>1600</v>
      </c>
      <c r="J20" s="31">
        <v>1.8</v>
      </c>
      <c r="K20" s="39">
        <f>H21*J21+H22*J22+H23*J23+H24*J24+H25*J25+H26*J26+H27*J27+H20*J20</f>
        <v>16200</v>
      </c>
      <c r="L20" s="39">
        <f>K20*4</f>
        <v>64800</v>
      </c>
      <c r="M20" s="42">
        <f>L20*20%</f>
        <v>12960</v>
      </c>
      <c r="N20" s="42">
        <f>K20*2</f>
        <v>32400</v>
      </c>
      <c r="O20" s="42">
        <f>SUM(L20:N27)</f>
        <v>110160</v>
      </c>
    </row>
    <row r="21" spans="1:15" ht="26" x14ac:dyDescent="0.35">
      <c r="A21" s="46"/>
      <c r="B21" s="49"/>
      <c r="C21" s="7" t="s">
        <v>60</v>
      </c>
      <c r="D21" s="20">
        <v>100</v>
      </c>
      <c r="E21" s="20">
        <v>100</v>
      </c>
      <c r="F21" s="20">
        <v>100</v>
      </c>
      <c r="G21" s="20">
        <v>100</v>
      </c>
      <c r="H21" s="20">
        <f t="shared" ref="H21:H27" si="18">SUM(D21:G21)</f>
        <v>400</v>
      </c>
      <c r="I21" s="27">
        <f t="shared" ref="I21:I27" si="19">H21*4</f>
        <v>1600</v>
      </c>
      <c r="J21" s="31">
        <v>2.1</v>
      </c>
      <c r="K21" s="40"/>
      <c r="L21" s="40"/>
      <c r="M21" s="43"/>
      <c r="N21" s="43"/>
      <c r="O21" s="43"/>
    </row>
    <row r="22" spans="1:15" ht="26" x14ac:dyDescent="0.35">
      <c r="A22" s="46"/>
      <c r="B22" s="49"/>
      <c r="C22" s="7" t="s">
        <v>54</v>
      </c>
      <c r="D22" s="20">
        <v>100</v>
      </c>
      <c r="E22" s="20">
        <v>100</v>
      </c>
      <c r="F22" s="20">
        <v>100</v>
      </c>
      <c r="G22" s="20">
        <v>100</v>
      </c>
      <c r="H22" s="20">
        <f t="shared" si="18"/>
        <v>400</v>
      </c>
      <c r="I22" s="27">
        <f t="shared" si="19"/>
        <v>1600</v>
      </c>
      <c r="J22" s="31">
        <v>2.5</v>
      </c>
      <c r="K22" s="40"/>
      <c r="L22" s="40"/>
      <c r="M22" s="43"/>
      <c r="N22" s="43"/>
      <c r="O22" s="43"/>
    </row>
    <row r="23" spans="1:15" ht="26" x14ac:dyDescent="0.35">
      <c r="A23" s="46"/>
      <c r="B23" s="49"/>
      <c r="C23" s="7" t="s">
        <v>61</v>
      </c>
      <c r="D23" s="20">
        <v>100</v>
      </c>
      <c r="E23" s="20">
        <v>100</v>
      </c>
      <c r="F23" s="20">
        <v>100</v>
      </c>
      <c r="G23" s="20">
        <v>100</v>
      </c>
      <c r="H23" s="20">
        <f t="shared" si="18"/>
        <v>400</v>
      </c>
      <c r="I23" s="27">
        <f t="shared" si="19"/>
        <v>1600</v>
      </c>
      <c r="J23" s="31">
        <v>3.8</v>
      </c>
      <c r="K23" s="40"/>
      <c r="L23" s="40"/>
      <c r="M23" s="43"/>
      <c r="N23" s="43"/>
      <c r="O23" s="43"/>
    </row>
    <row r="24" spans="1:15" ht="26" x14ac:dyDescent="0.35">
      <c r="A24" s="46"/>
      <c r="B24" s="49"/>
      <c r="C24" s="7" t="s">
        <v>62</v>
      </c>
      <c r="D24" s="20">
        <v>100</v>
      </c>
      <c r="E24" s="20">
        <v>100</v>
      </c>
      <c r="F24" s="20">
        <v>100</v>
      </c>
      <c r="G24" s="20">
        <v>100</v>
      </c>
      <c r="H24" s="20">
        <f t="shared" si="18"/>
        <v>400</v>
      </c>
      <c r="I24" s="27">
        <f t="shared" si="19"/>
        <v>1600</v>
      </c>
      <c r="J24" s="31">
        <v>6.8</v>
      </c>
      <c r="K24" s="40"/>
      <c r="L24" s="40"/>
      <c r="M24" s="43"/>
      <c r="N24" s="43"/>
      <c r="O24" s="43"/>
    </row>
    <row r="25" spans="1:15" ht="26" x14ac:dyDescent="0.35">
      <c r="A25" s="46"/>
      <c r="B25" s="49"/>
      <c r="C25" s="7" t="s">
        <v>63</v>
      </c>
      <c r="D25" s="20">
        <v>100</v>
      </c>
      <c r="E25" s="20">
        <v>100</v>
      </c>
      <c r="F25" s="20">
        <v>100</v>
      </c>
      <c r="G25" s="20">
        <v>100</v>
      </c>
      <c r="H25" s="20">
        <f t="shared" si="18"/>
        <v>400</v>
      </c>
      <c r="I25" s="27">
        <f t="shared" si="19"/>
        <v>1600</v>
      </c>
      <c r="J25" s="31">
        <v>7</v>
      </c>
      <c r="K25" s="40"/>
      <c r="L25" s="40"/>
      <c r="M25" s="43"/>
      <c r="N25" s="43"/>
      <c r="O25" s="43"/>
    </row>
    <row r="26" spans="1:15" ht="26" x14ac:dyDescent="0.35">
      <c r="A26" s="46"/>
      <c r="B26" s="49"/>
      <c r="C26" s="7" t="s">
        <v>64</v>
      </c>
      <c r="D26" s="20">
        <v>100</v>
      </c>
      <c r="E26" s="20">
        <v>100</v>
      </c>
      <c r="F26" s="20">
        <v>100</v>
      </c>
      <c r="G26" s="20">
        <v>100</v>
      </c>
      <c r="H26" s="20">
        <f t="shared" si="18"/>
        <v>400</v>
      </c>
      <c r="I26" s="27">
        <f t="shared" si="19"/>
        <v>1600</v>
      </c>
      <c r="J26" s="31">
        <v>7.5</v>
      </c>
      <c r="K26" s="40"/>
      <c r="L26" s="40"/>
      <c r="M26" s="43"/>
      <c r="N26" s="43"/>
      <c r="O26" s="43"/>
    </row>
    <row r="27" spans="1:15" ht="26" x14ac:dyDescent="0.35">
      <c r="A27" s="47"/>
      <c r="B27" s="50"/>
      <c r="C27" s="7" t="s">
        <v>65</v>
      </c>
      <c r="D27" s="20">
        <v>100</v>
      </c>
      <c r="E27" s="20">
        <v>100</v>
      </c>
      <c r="F27" s="20">
        <v>100</v>
      </c>
      <c r="G27" s="20">
        <v>100</v>
      </c>
      <c r="H27" s="20">
        <f t="shared" si="18"/>
        <v>400</v>
      </c>
      <c r="I27" s="27">
        <f t="shared" si="19"/>
        <v>1600</v>
      </c>
      <c r="J27" s="31">
        <v>9</v>
      </c>
      <c r="K27" s="41"/>
      <c r="L27" s="41"/>
      <c r="M27" s="44"/>
      <c r="N27" s="44"/>
      <c r="O27" s="44"/>
    </row>
    <row r="28" spans="1:15" x14ac:dyDescent="0.35">
      <c r="A28" s="1">
        <v>16</v>
      </c>
      <c r="B28" s="32" t="s">
        <v>13</v>
      </c>
      <c r="C28" s="7" t="s">
        <v>21</v>
      </c>
      <c r="D28" s="20">
        <v>200</v>
      </c>
      <c r="E28" s="20">
        <v>250</v>
      </c>
      <c r="F28" s="20">
        <v>250</v>
      </c>
      <c r="G28" s="20">
        <v>2800</v>
      </c>
      <c r="H28" s="20">
        <f t="shared" si="0"/>
        <v>3500</v>
      </c>
      <c r="I28" s="20">
        <f t="shared" si="1"/>
        <v>14000</v>
      </c>
      <c r="J28" s="11">
        <v>10</v>
      </c>
      <c r="K28" s="11">
        <f t="shared" si="2"/>
        <v>35000</v>
      </c>
      <c r="L28" s="11">
        <f t="shared" si="3"/>
        <v>140000</v>
      </c>
      <c r="M28" s="15">
        <f t="shared" si="4"/>
        <v>28000</v>
      </c>
      <c r="N28" s="15">
        <f t="shared" si="5"/>
        <v>70000</v>
      </c>
      <c r="O28" s="15">
        <f t="shared" si="6"/>
        <v>238000</v>
      </c>
    </row>
    <row r="29" spans="1:15" ht="39" x14ac:dyDescent="0.35">
      <c r="A29" s="1">
        <v>17</v>
      </c>
      <c r="B29" s="32" t="s">
        <v>14</v>
      </c>
      <c r="C29" s="8" t="s">
        <v>22</v>
      </c>
      <c r="D29" s="18">
        <v>200</v>
      </c>
      <c r="E29" s="18">
        <v>100</v>
      </c>
      <c r="F29" s="18">
        <v>30</v>
      </c>
      <c r="G29" s="22">
        <v>0</v>
      </c>
      <c r="H29" s="20">
        <f t="shared" si="0"/>
        <v>330</v>
      </c>
      <c r="I29" s="20">
        <f t="shared" si="1"/>
        <v>1320</v>
      </c>
      <c r="J29" s="5">
        <v>55</v>
      </c>
      <c r="K29" s="11">
        <f t="shared" si="2"/>
        <v>18150</v>
      </c>
      <c r="L29" s="11">
        <f t="shared" si="3"/>
        <v>72600</v>
      </c>
      <c r="M29" s="15">
        <f t="shared" si="4"/>
        <v>14520</v>
      </c>
      <c r="N29" s="15">
        <f t="shared" si="5"/>
        <v>36300</v>
      </c>
      <c r="O29" s="15">
        <f t="shared" si="6"/>
        <v>123420</v>
      </c>
    </row>
    <row r="30" spans="1:15" ht="78" x14ac:dyDescent="0.35">
      <c r="A30" s="1">
        <v>18</v>
      </c>
      <c r="B30" s="32" t="s">
        <v>23</v>
      </c>
      <c r="C30" s="7" t="s">
        <v>21</v>
      </c>
      <c r="D30" s="20">
        <v>1000</v>
      </c>
      <c r="E30" s="20">
        <v>500</v>
      </c>
      <c r="F30" s="20">
        <v>500</v>
      </c>
      <c r="G30" s="20">
        <v>2000</v>
      </c>
      <c r="H30" s="20">
        <f t="shared" si="0"/>
        <v>4000</v>
      </c>
      <c r="I30" s="20">
        <f t="shared" si="1"/>
        <v>16000</v>
      </c>
      <c r="J30" s="11">
        <v>8.5</v>
      </c>
      <c r="K30" s="11">
        <f t="shared" si="2"/>
        <v>34000</v>
      </c>
      <c r="L30" s="11">
        <f t="shared" si="3"/>
        <v>136000</v>
      </c>
      <c r="M30" s="15">
        <f t="shared" si="4"/>
        <v>27200</v>
      </c>
      <c r="N30" s="15">
        <f t="shared" si="5"/>
        <v>68000</v>
      </c>
      <c r="O30" s="15">
        <f t="shared" si="6"/>
        <v>231200</v>
      </c>
    </row>
    <row r="31" spans="1:15" ht="65" x14ac:dyDescent="0.35">
      <c r="A31" s="1">
        <v>19</v>
      </c>
      <c r="B31" s="25" t="s">
        <v>17</v>
      </c>
      <c r="C31" s="9" t="s">
        <v>24</v>
      </c>
      <c r="D31" s="23">
        <v>50</v>
      </c>
      <c r="E31" s="23">
        <v>100</v>
      </c>
      <c r="F31" s="23">
        <v>0</v>
      </c>
      <c r="G31" s="23">
        <v>1500</v>
      </c>
      <c r="H31" s="20">
        <f t="shared" si="0"/>
        <v>1650</v>
      </c>
      <c r="I31" s="20">
        <f t="shared" si="1"/>
        <v>6600</v>
      </c>
      <c r="J31" s="12">
        <v>90</v>
      </c>
      <c r="K31" s="11">
        <f t="shared" si="2"/>
        <v>148500</v>
      </c>
      <c r="L31" s="11">
        <f t="shared" si="3"/>
        <v>594000</v>
      </c>
      <c r="M31" s="15">
        <f t="shared" si="4"/>
        <v>118800</v>
      </c>
      <c r="N31" s="15">
        <f t="shared" si="5"/>
        <v>297000</v>
      </c>
      <c r="O31" s="15">
        <f t="shared" si="6"/>
        <v>1009800</v>
      </c>
    </row>
    <row r="32" spans="1:15" ht="117" x14ac:dyDescent="0.35">
      <c r="A32" s="1">
        <v>20</v>
      </c>
      <c r="B32" s="32" t="s">
        <v>27</v>
      </c>
      <c r="C32" s="9" t="s">
        <v>24</v>
      </c>
      <c r="D32" s="23">
        <v>50</v>
      </c>
      <c r="E32" s="23">
        <v>150</v>
      </c>
      <c r="F32" s="23">
        <v>0</v>
      </c>
      <c r="G32" s="23">
        <v>50</v>
      </c>
      <c r="H32" s="20">
        <f t="shared" ref="H32:H40" si="20">SUM(D32:G32)</f>
        <v>250</v>
      </c>
      <c r="I32" s="20">
        <f t="shared" si="1"/>
        <v>1000</v>
      </c>
      <c r="J32" s="12">
        <v>900</v>
      </c>
      <c r="K32" s="11">
        <f t="shared" ref="K32:K34" si="21">H32*J32</f>
        <v>225000</v>
      </c>
      <c r="L32" s="11">
        <f t="shared" si="3"/>
        <v>900000</v>
      </c>
      <c r="M32" s="15">
        <f t="shared" si="4"/>
        <v>180000</v>
      </c>
      <c r="N32" s="15">
        <f t="shared" si="5"/>
        <v>450000</v>
      </c>
      <c r="O32" s="15">
        <f t="shared" si="6"/>
        <v>1530000</v>
      </c>
    </row>
    <row r="33" spans="1:15" ht="39" x14ac:dyDescent="0.35">
      <c r="A33" s="1">
        <v>21</v>
      </c>
      <c r="B33" s="32" t="s">
        <v>25</v>
      </c>
      <c r="C33" s="9" t="s">
        <v>24</v>
      </c>
      <c r="D33" s="23">
        <v>30</v>
      </c>
      <c r="E33" s="23">
        <v>50</v>
      </c>
      <c r="F33" s="23">
        <v>0</v>
      </c>
      <c r="G33" s="23">
        <v>50</v>
      </c>
      <c r="H33" s="20">
        <f t="shared" si="20"/>
        <v>130</v>
      </c>
      <c r="I33" s="20">
        <f t="shared" si="1"/>
        <v>520</v>
      </c>
      <c r="J33" s="12">
        <v>500</v>
      </c>
      <c r="K33" s="11">
        <f t="shared" si="21"/>
        <v>65000</v>
      </c>
      <c r="L33" s="11">
        <f t="shared" si="3"/>
        <v>260000</v>
      </c>
      <c r="M33" s="15">
        <f t="shared" si="4"/>
        <v>52000</v>
      </c>
      <c r="N33" s="15">
        <f t="shared" si="5"/>
        <v>130000</v>
      </c>
      <c r="O33" s="15">
        <f t="shared" si="6"/>
        <v>442000</v>
      </c>
    </row>
    <row r="34" spans="1:15" ht="26" x14ac:dyDescent="0.35">
      <c r="A34" s="1">
        <v>22</v>
      </c>
      <c r="B34" s="32" t="s">
        <v>26</v>
      </c>
      <c r="C34" s="9" t="s">
        <v>24</v>
      </c>
      <c r="D34" s="23">
        <v>30</v>
      </c>
      <c r="E34" s="23">
        <v>0</v>
      </c>
      <c r="F34" s="23">
        <v>0</v>
      </c>
      <c r="G34" s="24">
        <v>0</v>
      </c>
      <c r="H34" s="20">
        <f t="shared" si="20"/>
        <v>30</v>
      </c>
      <c r="I34" s="20">
        <f t="shared" si="1"/>
        <v>120</v>
      </c>
      <c r="J34" s="12">
        <v>900</v>
      </c>
      <c r="K34" s="11">
        <f t="shared" si="21"/>
        <v>27000</v>
      </c>
      <c r="L34" s="11">
        <f t="shared" si="3"/>
        <v>108000</v>
      </c>
      <c r="M34" s="15">
        <f>L34*20%</f>
        <v>21600</v>
      </c>
      <c r="N34" s="15">
        <f t="shared" si="5"/>
        <v>54000</v>
      </c>
      <c r="O34" s="15">
        <f t="shared" si="6"/>
        <v>183600</v>
      </c>
    </row>
    <row r="35" spans="1:15" x14ac:dyDescent="0.35">
      <c r="A35" s="51">
        <v>23</v>
      </c>
      <c r="B35" s="48" t="s">
        <v>32</v>
      </c>
      <c r="C35" s="26" t="s">
        <v>41</v>
      </c>
      <c r="D35" s="23">
        <v>100</v>
      </c>
      <c r="E35" s="23">
        <v>100</v>
      </c>
      <c r="F35" s="23">
        <v>100</v>
      </c>
      <c r="G35" s="23">
        <v>100</v>
      </c>
      <c r="H35" s="27">
        <f t="shared" si="20"/>
        <v>400</v>
      </c>
      <c r="I35" s="27">
        <f t="shared" si="1"/>
        <v>1600</v>
      </c>
      <c r="J35" s="28">
        <v>6</v>
      </c>
      <c r="K35" s="39">
        <f>H35*J35+H36*J36+H37*J37</f>
        <v>8800</v>
      </c>
      <c r="L35" s="39">
        <f>K35*4</f>
        <v>35200</v>
      </c>
      <c r="M35" s="42">
        <f>L35*20%</f>
        <v>7040</v>
      </c>
      <c r="N35" s="42">
        <f>K35*2</f>
        <v>17600</v>
      </c>
      <c r="O35" s="42">
        <f>SUM(L35:N37)</f>
        <v>59840</v>
      </c>
    </row>
    <row r="36" spans="1:15" x14ac:dyDescent="0.35">
      <c r="A36" s="52"/>
      <c r="B36" s="49"/>
      <c r="C36" s="26" t="s">
        <v>42</v>
      </c>
      <c r="D36" s="23">
        <v>100</v>
      </c>
      <c r="E36" s="23">
        <v>100</v>
      </c>
      <c r="F36" s="23">
        <v>100</v>
      </c>
      <c r="G36" s="23">
        <v>100</v>
      </c>
      <c r="H36" s="27">
        <f t="shared" si="20"/>
        <v>400</v>
      </c>
      <c r="I36" s="27">
        <f t="shared" si="1"/>
        <v>1600</v>
      </c>
      <c r="J36" s="28">
        <v>7.5</v>
      </c>
      <c r="K36" s="40"/>
      <c r="L36" s="40"/>
      <c r="M36" s="43"/>
      <c r="N36" s="43"/>
      <c r="O36" s="43"/>
    </row>
    <row r="37" spans="1:15" x14ac:dyDescent="0.35">
      <c r="A37" s="53"/>
      <c r="B37" s="50"/>
      <c r="C37" s="26" t="s">
        <v>43</v>
      </c>
      <c r="D37" s="23">
        <v>100</v>
      </c>
      <c r="E37" s="23">
        <v>100</v>
      </c>
      <c r="F37" s="23">
        <v>100</v>
      </c>
      <c r="G37" s="23">
        <v>100</v>
      </c>
      <c r="H37" s="27">
        <f t="shared" si="20"/>
        <v>400</v>
      </c>
      <c r="I37" s="27">
        <f t="shared" si="1"/>
        <v>1600</v>
      </c>
      <c r="J37" s="28">
        <v>8.5</v>
      </c>
      <c r="K37" s="41"/>
      <c r="L37" s="41"/>
      <c r="M37" s="44"/>
      <c r="N37" s="44"/>
      <c r="O37" s="44"/>
    </row>
    <row r="38" spans="1:15" ht="39" x14ac:dyDescent="0.35">
      <c r="A38" s="2">
        <v>24</v>
      </c>
      <c r="B38" s="29" t="s">
        <v>33</v>
      </c>
      <c r="C38" s="26" t="s">
        <v>24</v>
      </c>
      <c r="D38" s="23">
        <v>500</v>
      </c>
      <c r="E38" s="23">
        <v>500</v>
      </c>
      <c r="F38" s="23">
        <v>500</v>
      </c>
      <c r="G38" s="23">
        <v>500</v>
      </c>
      <c r="H38" s="27">
        <f t="shared" si="20"/>
        <v>2000</v>
      </c>
      <c r="I38" s="27">
        <f t="shared" si="1"/>
        <v>8000</v>
      </c>
      <c r="J38" s="28">
        <v>60</v>
      </c>
      <c r="K38" s="11">
        <f t="shared" ref="K38" si="22">H38*J38</f>
        <v>120000</v>
      </c>
      <c r="L38" s="11">
        <f t="shared" ref="L38" si="23">K38*4</f>
        <v>480000</v>
      </c>
      <c r="M38" s="15">
        <f t="shared" ref="M38" si="24">L38*20%</f>
        <v>96000</v>
      </c>
      <c r="N38" s="15">
        <f t="shared" ref="N38" si="25">K38*2</f>
        <v>240000</v>
      </c>
      <c r="O38" s="15">
        <f t="shared" ref="O38" si="26">SUM(L38:N38)</f>
        <v>816000</v>
      </c>
    </row>
    <row r="39" spans="1:15" ht="52" x14ac:dyDescent="0.35">
      <c r="A39" s="51">
        <v>25</v>
      </c>
      <c r="B39" s="48" t="s">
        <v>34</v>
      </c>
      <c r="C39" s="30" t="s">
        <v>53</v>
      </c>
      <c r="D39" s="23">
        <v>500</v>
      </c>
      <c r="E39" s="23">
        <v>500</v>
      </c>
      <c r="F39" s="23">
        <v>500</v>
      </c>
      <c r="G39" s="23">
        <v>500</v>
      </c>
      <c r="H39" s="27">
        <f t="shared" ref="H39" si="27">SUM(D39:G39)</f>
        <v>2000</v>
      </c>
      <c r="I39" s="27">
        <f t="shared" ref="I39" si="28">H39*4</f>
        <v>8000</v>
      </c>
      <c r="J39" s="28">
        <v>60</v>
      </c>
      <c r="K39" s="39">
        <f>(H39*J39)+H40*J40</f>
        <v>240000</v>
      </c>
      <c r="L39" s="39">
        <f>K39*4</f>
        <v>960000</v>
      </c>
      <c r="M39" s="42">
        <f>L39*20%</f>
        <v>192000</v>
      </c>
      <c r="N39" s="42">
        <f>K39*2</f>
        <v>480000</v>
      </c>
      <c r="O39" s="42">
        <f>SUM(L39:N40)</f>
        <v>1632000</v>
      </c>
    </row>
    <row r="40" spans="1:15" ht="52" x14ac:dyDescent="0.35">
      <c r="A40" s="53"/>
      <c r="B40" s="50"/>
      <c r="C40" s="30" t="s">
        <v>52</v>
      </c>
      <c r="D40" s="23">
        <v>250</v>
      </c>
      <c r="E40" s="23">
        <v>250</v>
      </c>
      <c r="F40" s="23">
        <v>250</v>
      </c>
      <c r="G40" s="23">
        <v>250</v>
      </c>
      <c r="H40" s="27">
        <f t="shared" si="20"/>
        <v>1000</v>
      </c>
      <c r="I40" s="27">
        <f t="shared" si="1"/>
        <v>4000</v>
      </c>
      <c r="J40" s="28">
        <v>120</v>
      </c>
      <c r="K40" s="41"/>
      <c r="L40" s="41"/>
      <c r="M40" s="44"/>
      <c r="N40" s="44"/>
      <c r="O40" s="44"/>
    </row>
    <row r="42" spans="1:15" x14ac:dyDescent="0.35">
      <c r="I42" s="14" t="s">
        <v>31</v>
      </c>
      <c r="K42" s="13">
        <f>SUM(K2:K40)</f>
        <v>3492100</v>
      </c>
      <c r="L42" s="13">
        <f>SUM(L2:L40)</f>
        <v>13968400</v>
      </c>
      <c r="M42" s="16">
        <f>SUM(M2:M40)</f>
        <v>2793680</v>
      </c>
      <c r="N42" s="16">
        <f>SUM(N2:N40)</f>
        <v>6984200</v>
      </c>
      <c r="O42" s="16">
        <f>SUM(O2:O40)</f>
        <v>23746280</v>
      </c>
    </row>
    <row r="44" spans="1:15" x14ac:dyDescent="0.35">
      <c r="B44" s="37"/>
    </row>
  </sheetData>
  <mergeCells count="28">
    <mergeCell ref="L35:L37"/>
    <mergeCell ref="M35:M37"/>
    <mergeCell ref="N35:N37"/>
    <mergeCell ref="O35:O37"/>
    <mergeCell ref="K39:K40"/>
    <mergeCell ref="L39:L40"/>
    <mergeCell ref="M39:M40"/>
    <mergeCell ref="N39:N40"/>
    <mergeCell ref="O39:O40"/>
    <mergeCell ref="B35:B37"/>
    <mergeCell ref="A35:A37"/>
    <mergeCell ref="A39:A40"/>
    <mergeCell ref="B39:B40"/>
    <mergeCell ref="K35:K37"/>
    <mergeCell ref="A15:A19"/>
    <mergeCell ref="B15:B19"/>
    <mergeCell ref="A20:A27"/>
    <mergeCell ref="B20:B27"/>
    <mergeCell ref="K15:K19"/>
    <mergeCell ref="K20:K27"/>
    <mergeCell ref="L15:L19"/>
    <mergeCell ref="M15:M19"/>
    <mergeCell ref="N15:N19"/>
    <mergeCell ref="O15:O19"/>
    <mergeCell ref="L20:L27"/>
    <mergeCell ref="M20:M27"/>
    <mergeCell ref="N20:N27"/>
    <mergeCell ref="O20:O27"/>
  </mergeCells>
  <phoneticPr fontId="3" type="noConversion"/>
  <pageMargins left="0.25" right="0.25" top="0.75" bottom="0.75" header="0.3" footer="0.3"/>
  <pageSetup paperSize="8" scale="4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AA3F72E334DF84194E7F8D0213E329F" ma:contentTypeVersion="15" ma:contentTypeDescription="Creare un nuovo documento." ma:contentTypeScope="" ma:versionID="04d1bb5832c7ff7d66e5201415bbc1cb">
  <xsd:schema xmlns:xsd="http://www.w3.org/2001/XMLSchema" xmlns:xs="http://www.w3.org/2001/XMLSchema" xmlns:p="http://schemas.microsoft.com/office/2006/metadata/properties" xmlns:ns2="146c82c3-f4d2-4e29-8f40-63616615495a" xmlns:ns3="52ff3a5c-6bc1-491e-aa0c-8707668e0c83" targetNamespace="http://schemas.microsoft.com/office/2006/metadata/properties" ma:root="true" ma:fieldsID="0f4ce4e43f677f86cc681e29a4b15940" ns2:_="" ns3:_="">
    <xsd:import namespace="146c82c3-f4d2-4e29-8f40-63616615495a"/>
    <xsd:import namespace="52ff3a5c-6bc1-491e-aa0c-8707668e0c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6c82c3-f4d2-4e29-8f40-6361661549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f3a5c-6bc1-491e-aa0c-8707668e0c8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bd9c8d8-6826-4f2f-b423-63710cc93bfc}" ma:internalName="TaxCatchAll" ma:showField="CatchAllData" ma:web="52ff3a5c-6bc1-491e-aa0c-8707668e0c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6c82c3-f4d2-4e29-8f40-63616615495a">
      <Terms xmlns="http://schemas.microsoft.com/office/infopath/2007/PartnerControls"/>
    </lcf76f155ced4ddcb4097134ff3c332f>
    <TaxCatchAll xmlns="52ff3a5c-6bc1-491e-aa0c-8707668e0c83" xsi:nil="true"/>
  </documentManagement>
</p:properties>
</file>

<file path=customXml/itemProps1.xml><?xml version="1.0" encoding="utf-8"?>
<ds:datastoreItem xmlns:ds="http://schemas.openxmlformats.org/officeDocument/2006/customXml" ds:itemID="{58C5C51B-AD1E-4200-BB6B-8462A6CA8B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6c82c3-f4d2-4e29-8f40-63616615495a"/>
    <ds:schemaRef ds:uri="52ff3a5c-6bc1-491e-aa0c-8707668e0c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5D9F69-737D-4CBE-B107-77E4217F49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76BB60-90AF-4938-9CA1-E5E518891398}">
  <ds:schemaRefs>
    <ds:schemaRef ds:uri="http://schemas.microsoft.com/office/2006/metadata/properties"/>
    <ds:schemaRef ds:uri="http://schemas.microsoft.com/office/infopath/2007/PartnerControls"/>
    <ds:schemaRef ds:uri="146c82c3-f4d2-4e29-8f40-63616615495a"/>
    <ds:schemaRef ds:uri="52ff3a5c-6bc1-491e-aa0c-8707668e0c8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8</vt:i4>
      </vt:variant>
    </vt:vector>
  </HeadingPairs>
  <TitlesOfParts>
    <vt:vector size="10" baseType="lpstr">
      <vt:lpstr>Foglio2</vt:lpstr>
      <vt:lpstr>Foglio1</vt:lpstr>
      <vt:lpstr>Foglio1!_Hlk115166298</vt:lpstr>
      <vt:lpstr>Foglio1!_Hlk145889932</vt:lpstr>
      <vt:lpstr>Foglio1!_Hlk164694503</vt:lpstr>
      <vt:lpstr>Foglio1!_Hlk164695475</vt:lpstr>
      <vt:lpstr>Foglio1!_Hlk164696166</vt:lpstr>
      <vt:lpstr>Foglio1!Area_stampa</vt:lpstr>
      <vt:lpstr>Foglio2!Area_stampa</vt:lpstr>
      <vt:lpstr>Foglio2!OLE_LINK25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2024-04-30T14:23:47Z</cp:lastPrinted>
  <dcterms:created xsi:type="dcterms:W3CDTF">2024-04-29T09:36:58Z</dcterms:created>
  <dcterms:modified xsi:type="dcterms:W3CDTF">2026-01-28T11:41:37Z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0x0101008AA3F72E334DF84194E7F8D0213E329F</vt:lpwstr>
  </property>
  <property fmtid="{D5CDD505-2E9C-101B-9397-08002B2CF9AE}" pid="3" name="MediaServiceImageTags">
    <vt:lpwstr/>
  </property>
</Properties>
</file>